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ltrina\Google Drive\UBT STATS\06_Indeksi i Çmimeve të Konsumit\"/>
    </mc:Choice>
  </mc:AlternateContent>
  <bookViews>
    <workbookView xWindow="0" yWindow="0" windowWidth="19170" windowHeight="11355"/>
  </bookViews>
  <sheets>
    <sheet name="T1" sheetId="1" r:id="rId1"/>
  </sheets>
  <calcPr calcId="162913"/>
</workbook>
</file>

<file path=xl/calcChain.xml><?xml version="1.0" encoding="utf-8"?>
<calcChain xmlns="http://schemas.openxmlformats.org/spreadsheetml/2006/main">
  <c r="B21" i="1" l="1"/>
  <c r="B20" i="1"/>
  <c r="B19" i="1" l="1"/>
  <c r="B18" i="1" l="1"/>
  <c r="B17" i="1" l="1"/>
  <c r="C16" i="1"/>
  <c r="N16" i="1"/>
  <c r="M16" i="1"/>
  <c r="L16" i="1"/>
  <c r="K16" i="1"/>
  <c r="J16" i="1"/>
  <c r="I16" i="1"/>
  <c r="H16" i="1"/>
  <c r="G16" i="1"/>
  <c r="F16" i="1"/>
  <c r="E16" i="1"/>
  <c r="D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  <c r="N5" i="1"/>
  <c r="M5" i="1"/>
  <c r="L5" i="1"/>
  <c r="K5" i="1"/>
  <c r="J5" i="1"/>
  <c r="I5" i="1"/>
  <c r="H5" i="1"/>
  <c r="G5" i="1"/>
  <c r="F5" i="1"/>
  <c r="E5" i="1"/>
  <c r="D5" i="1"/>
  <c r="C5" i="1"/>
  <c r="N4" i="1"/>
  <c r="M4" i="1"/>
  <c r="L4" i="1"/>
  <c r="K4" i="1"/>
  <c r="J4" i="1"/>
  <c r="I4" i="1"/>
  <c r="H4" i="1"/>
  <c r="G4" i="1"/>
  <c r="F4" i="1"/>
  <c r="E4" i="1"/>
  <c r="D4" i="1"/>
  <c r="C4" i="1"/>
  <c r="B16" i="1" l="1"/>
  <c r="B10" i="1"/>
  <c r="B11" i="1"/>
  <c r="B14" i="1"/>
  <c r="B15" i="1"/>
  <c r="B12" i="1"/>
  <c r="B13" i="1" l="1"/>
  <c r="B5" i="1" l="1"/>
  <c r="B6" i="1"/>
  <c r="B7" i="1"/>
  <c r="B8" i="1"/>
  <c r="B9" i="1"/>
  <c r="B4" i="1"/>
</calcChain>
</file>

<file path=xl/sharedStrings.xml><?xml version="1.0" encoding="utf-8"?>
<sst xmlns="http://schemas.openxmlformats.org/spreadsheetml/2006/main" count="16" uniqueCount="16">
  <si>
    <t>Gjithsej IÇK</t>
  </si>
  <si>
    <t>01 Ushqimi dhe pijet joalkoolike</t>
  </si>
  <si>
    <t>02 Pijet alkoolike, duhani</t>
  </si>
  <si>
    <t>03 Veshje dhe këpucë</t>
  </si>
  <si>
    <t>04 Strehimi, uji, rryma, gazi dhe lëndë djegëse të tjera</t>
  </si>
  <si>
    <t>06 Shëndetësia</t>
  </si>
  <si>
    <t>07 Transporti</t>
  </si>
  <si>
    <t>08 Mjetet e komunikimit</t>
  </si>
  <si>
    <t>09 Rekreacionet dhe kultura</t>
  </si>
  <si>
    <t>10 Arsimi</t>
  </si>
  <si>
    <t>11 Restorantet dhe hotelet</t>
  </si>
  <si>
    <t>12 Mallrat dhe shërbimet e ndryshme</t>
  </si>
  <si>
    <t>05 Orenditë, pajisje shtëpie dhe mirëmbajtje e shtëpisë</t>
  </si>
  <si>
    <t>-</t>
  </si>
  <si>
    <t>Burimi: Agjencia e Statistikave të Kosovës.</t>
  </si>
  <si>
    <t>Tabela 1. Peshat e përdorura në Indeksin e Çmimeve të Konsumit sipas viteve 2002-2019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</si>
</sst>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"/>
  </numFmts>
  <fonts count="25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color rgb="FF006100"/>
      <name val="Times New Roman"/>
      <family val="2"/>
    </font>
    <font>
      <sz val="10"/>
      <color rgb="FF9C0006"/>
      <name val="Times New Roman"/>
      <family val="2"/>
    </font>
    <font>
      <sz val="10"/>
      <color rgb="FF9C6500"/>
      <name val="Times New Roman"/>
      <family val="2"/>
    </font>
    <font>
      <sz val="10"/>
      <color rgb="FF3F3F76"/>
      <name val="Times New Roman"/>
      <family val="2"/>
    </font>
    <font>
      <b/>
      <sz val="10"/>
      <color rgb="FF3F3F3F"/>
      <name val="Times New Roman"/>
      <family val="2"/>
    </font>
    <font>
      <b/>
      <sz val="10"/>
      <color rgb="FFFA7D00"/>
      <name val="Times New Roman"/>
      <family val="2"/>
    </font>
    <font>
      <sz val="10"/>
      <color rgb="FFFA7D00"/>
      <name val="Times New Roman"/>
      <family val="2"/>
    </font>
    <font>
      <b/>
      <sz val="10"/>
      <color theme="0"/>
      <name val="Times New Roman"/>
      <family val="2"/>
    </font>
    <font>
      <sz val="10"/>
      <color rgb="FFFF0000"/>
      <name val="Times New Roman"/>
      <family val="2"/>
    </font>
    <font>
      <i/>
      <sz val="10"/>
      <color rgb="FF7F7F7F"/>
      <name val="Times New Roman"/>
      <family val="2"/>
    </font>
    <font>
      <b/>
      <sz val="10"/>
      <color theme="1"/>
      <name val="Times New Roman"/>
      <family val="2"/>
    </font>
    <font>
      <sz val="10"/>
      <color theme="0"/>
      <name val="Times New Roman"/>
      <family val="2"/>
    </font>
    <font>
      <sz val="10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</borders>
  <cellStyleXfs count="8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2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44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top" wrapText="1"/>
    </xf>
    <xf numFmtId="0" fontId="19" fillId="0" borderId="0" xfId="0" applyFont="1" applyAlignment="1">
      <alignment vertical="top" wrapText="1"/>
    </xf>
    <xf numFmtId="0" fontId="20" fillId="0" borderId="0" xfId="0" applyFont="1" applyAlignment="1">
      <alignment vertical="center"/>
    </xf>
    <xf numFmtId="0" fontId="20" fillId="0" borderId="25" xfId="0" applyFont="1" applyBorder="1" applyAlignment="1">
      <alignment vertical="center"/>
    </xf>
    <xf numFmtId="0" fontId="21" fillId="33" borderId="14" xfId="0" applyFont="1" applyFill="1" applyBorder="1" applyAlignment="1">
      <alignment vertical="top" wrapText="1"/>
    </xf>
    <xf numFmtId="0" fontId="21" fillId="33" borderId="22" xfId="0" applyFont="1" applyFill="1" applyBorder="1" applyAlignment="1">
      <alignment vertical="top" wrapText="1"/>
    </xf>
    <xf numFmtId="0" fontId="21" fillId="33" borderId="15" xfId="0" applyFont="1" applyFill="1" applyBorder="1" applyAlignment="1">
      <alignment vertical="top" wrapText="1"/>
    </xf>
    <xf numFmtId="0" fontId="21" fillId="33" borderId="16" xfId="0" applyFont="1" applyFill="1" applyBorder="1" applyAlignment="1">
      <alignment vertical="top" wrapText="1"/>
    </xf>
    <xf numFmtId="0" fontId="22" fillId="0" borderId="23" xfId="0" applyFont="1" applyBorder="1" applyAlignment="1">
      <alignment horizontal="right" vertical="top" wrapText="1"/>
    </xf>
    <xf numFmtId="0" fontId="22" fillId="0" borderId="10" xfId="0" applyFont="1" applyBorder="1" applyAlignment="1">
      <alignment vertical="top" wrapText="1"/>
    </xf>
    <xf numFmtId="164" fontId="22" fillId="0" borderId="11" xfId="0" applyNumberFormat="1" applyFont="1" applyBorder="1" applyAlignment="1">
      <alignment vertical="top" wrapText="1"/>
    </xf>
    <xf numFmtId="164" fontId="22" fillId="0" borderId="17" xfId="0" applyNumberFormat="1" applyFont="1" applyBorder="1" applyAlignment="1">
      <alignment vertical="top" wrapText="1"/>
    </xf>
    <xf numFmtId="0" fontId="22" fillId="0" borderId="24" xfId="0" applyFont="1" applyBorder="1" applyAlignment="1">
      <alignment horizontal="right" vertical="top" wrapText="1"/>
    </xf>
    <xf numFmtId="164" fontId="22" fillId="0" borderId="12" xfId="0" applyNumberFormat="1" applyFont="1" applyBorder="1" applyAlignment="1">
      <alignment vertical="top" wrapText="1"/>
    </xf>
    <xf numFmtId="164" fontId="22" fillId="0" borderId="18" xfId="0" applyNumberFormat="1" applyFont="1" applyBorder="1" applyAlignment="1">
      <alignment vertical="top" wrapText="1"/>
    </xf>
    <xf numFmtId="1" fontId="22" fillId="0" borderId="10" xfId="0" applyNumberFormat="1" applyFont="1" applyBorder="1" applyAlignment="1">
      <alignment vertical="top" wrapText="1"/>
    </xf>
    <xf numFmtId="164" fontId="22" fillId="0" borderId="13" xfId="0" applyNumberFormat="1" applyFont="1" applyBorder="1" applyAlignment="1">
      <alignment vertical="top" wrapText="1"/>
    </xf>
    <xf numFmtId="164" fontId="22" fillId="0" borderId="19" xfId="0" applyNumberFormat="1" applyFont="1" applyBorder="1" applyAlignment="1">
      <alignment vertical="top" wrapText="1"/>
    </xf>
    <xf numFmtId="1" fontId="22" fillId="0" borderId="26" xfId="0" applyNumberFormat="1" applyFont="1" applyBorder="1" applyAlignment="1">
      <alignment vertical="top" wrapText="1"/>
    </xf>
    <xf numFmtId="164" fontId="22" fillId="0" borderId="20" xfId="0" applyNumberFormat="1" applyFont="1" applyBorder="1" applyAlignment="1">
      <alignment vertical="top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top"/>
    </xf>
    <xf numFmtId="0" fontId="22" fillId="0" borderId="27" xfId="0" applyFont="1" applyBorder="1" applyAlignment="1">
      <alignment vertical="top" wrapText="1"/>
    </xf>
    <xf numFmtId="1" fontId="22" fillId="0" borderId="28" xfId="0" applyNumberFormat="1" applyFont="1" applyBorder="1" applyAlignment="1">
      <alignment vertical="top" wrapText="1"/>
    </xf>
    <xf numFmtId="0" fontId="22" fillId="0" borderId="13" xfId="0" applyFont="1" applyBorder="1" applyAlignment="1">
      <alignment vertical="top" wrapText="1"/>
    </xf>
    <xf numFmtId="0" fontId="22" fillId="0" borderId="19" xfId="0" applyFont="1" applyBorder="1" applyAlignment="1">
      <alignment vertical="top" wrapText="1"/>
    </xf>
    <xf numFmtId="0" fontId="22" fillId="0" borderId="29" xfId="0" applyFont="1" applyBorder="1" applyAlignment="1">
      <alignment horizontal="right" vertical="top" wrapText="1"/>
    </xf>
    <xf numFmtId="0" fontId="22" fillId="0" borderId="30" xfId="0" applyFont="1" applyBorder="1" applyAlignment="1">
      <alignment vertical="top" wrapText="1"/>
    </xf>
    <xf numFmtId="0" fontId="22" fillId="0" borderId="31" xfId="0" applyFont="1" applyBorder="1" applyAlignment="1">
      <alignment vertical="top" wrapText="1"/>
    </xf>
    <xf numFmtId="1" fontId="22" fillId="0" borderId="32" xfId="0" applyNumberFormat="1" applyFont="1" applyBorder="1" applyAlignment="1">
      <alignment vertical="top" wrapText="1"/>
    </xf>
    <xf numFmtId="164" fontId="22" fillId="0" borderId="21" xfId="0" applyNumberFormat="1" applyFont="1" applyBorder="1" applyAlignment="1">
      <alignment vertical="top" wrapText="1"/>
    </xf>
  </cellXfs>
  <cellStyles count="85">
    <cellStyle name="20% - Accent1" xfId="19" builtinId="30" customBuiltin="1"/>
    <cellStyle name="20% - Accent1 2" xfId="61"/>
    <cellStyle name="20% - Accent2" xfId="23" builtinId="34" customBuiltin="1"/>
    <cellStyle name="20% - Accent2 2" xfId="65"/>
    <cellStyle name="20% - Accent3" xfId="27" builtinId="38" customBuiltin="1"/>
    <cellStyle name="20% - Accent3 2" xfId="69"/>
    <cellStyle name="20% - Accent4" xfId="31" builtinId="42" customBuiltin="1"/>
    <cellStyle name="20% - Accent4 2" xfId="73"/>
    <cellStyle name="20% - Accent5" xfId="35" builtinId="46" customBuiltin="1"/>
    <cellStyle name="20% - Accent5 2" xfId="77"/>
    <cellStyle name="20% - Accent6" xfId="39" builtinId="50" customBuiltin="1"/>
    <cellStyle name="20% - Accent6 2" xfId="81"/>
    <cellStyle name="40% - Accent1" xfId="20" builtinId="31" customBuiltin="1"/>
    <cellStyle name="40% - Accent1 2" xfId="62"/>
    <cellStyle name="40% - Accent2" xfId="24" builtinId="35" customBuiltin="1"/>
    <cellStyle name="40% - Accent2 2" xfId="66"/>
    <cellStyle name="40% - Accent3" xfId="28" builtinId="39" customBuiltin="1"/>
    <cellStyle name="40% - Accent3 2" xfId="70"/>
    <cellStyle name="40% - Accent4" xfId="32" builtinId="43" customBuiltin="1"/>
    <cellStyle name="40% - Accent4 2" xfId="74"/>
    <cellStyle name="40% - Accent5" xfId="36" builtinId="47" customBuiltin="1"/>
    <cellStyle name="40% - Accent5 2" xfId="78"/>
    <cellStyle name="40% - Accent6" xfId="40" builtinId="51" customBuiltin="1"/>
    <cellStyle name="40% - Accent6 2" xfId="82"/>
    <cellStyle name="60% - Accent1" xfId="21" builtinId="32" customBuiltin="1"/>
    <cellStyle name="60% - Accent1 2" xfId="63"/>
    <cellStyle name="60% - Accent2" xfId="25" builtinId="36" customBuiltin="1"/>
    <cellStyle name="60% - Accent2 2" xfId="67"/>
    <cellStyle name="60% - Accent3" xfId="29" builtinId="40" customBuiltin="1"/>
    <cellStyle name="60% - Accent3 2" xfId="71"/>
    <cellStyle name="60% - Accent4" xfId="33" builtinId="44" customBuiltin="1"/>
    <cellStyle name="60% - Accent4 2" xfId="75"/>
    <cellStyle name="60% - Accent5" xfId="37" builtinId="48" customBuiltin="1"/>
    <cellStyle name="60% - Accent5 2" xfId="79"/>
    <cellStyle name="60% - Accent6" xfId="41" builtinId="52" customBuiltin="1"/>
    <cellStyle name="60% - Accent6 2" xfId="83"/>
    <cellStyle name="Accent1" xfId="18" builtinId="29" customBuiltin="1"/>
    <cellStyle name="Accent1 2" xfId="60"/>
    <cellStyle name="Accent2" xfId="22" builtinId="33" customBuiltin="1"/>
    <cellStyle name="Accent2 2" xfId="64"/>
    <cellStyle name="Accent3" xfId="26" builtinId="37" customBuiltin="1"/>
    <cellStyle name="Accent3 2" xfId="68"/>
    <cellStyle name="Accent4" xfId="30" builtinId="41" customBuiltin="1"/>
    <cellStyle name="Accent4 2" xfId="72"/>
    <cellStyle name="Accent5" xfId="34" builtinId="45" customBuiltin="1"/>
    <cellStyle name="Accent5 2" xfId="76"/>
    <cellStyle name="Accent6" xfId="38" builtinId="49" customBuiltin="1"/>
    <cellStyle name="Accent6 2" xfId="80"/>
    <cellStyle name="Bad" xfId="7" builtinId="27" customBuiltin="1"/>
    <cellStyle name="Bad 2" xfId="49"/>
    <cellStyle name="Calculation" xfId="11" builtinId="22" customBuiltin="1"/>
    <cellStyle name="Calculation 2" xfId="53"/>
    <cellStyle name="Check Cell" xfId="13" builtinId="23" customBuiltin="1"/>
    <cellStyle name="Check Cell 2" xfId="55"/>
    <cellStyle name="Currency 2" xfId="84"/>
    <cellStyle name="Explanatory Text" xfId="16" builtinId="53" customBuiltin="1"/>
    <cellStyle name="Explanatory Text 2" xfId="58"/>
    <cellStyle name="Good" xfId="6" builtinId="26" customBuiltin="1"/>
    <cellStyle name="Good 2" xfId="48"/>
    <cellStyle name="Heading 1" xfId="2" builtinId="16" customBuiltin="1"/>
    <cellStyle name="Heading 1 2" xfId="44"/>
    <cellStyle name="Heading 2" xfId="3" builtinId="17" customBuiltin="1"/>
    <cellStyle name="Heading 2 2" xfId="45"/>
    <cellStyle name="Heading 3" xfId="4" builtinId="18" customBuiltin="1"/>
    <cellStyle name="Heading 3 2" xfId="46"/>
    <cellStyle name="Heading 4" xfId="5" builtinId="19" customBuiltin="1"/>
    <cellStyle name="Heading 4 2" xfId="47"/>
    <cellStyle name="Input" xfId="9" builtinId="20" customBuiltin="1"/>
    <cellStyle name="Input 2" xfId="51"/>
    <cellStyle name="Linked Cell" xfId="12" builtinId="24" customBuiltin="1"/>
    <cellStyle name="Linked Cell 2" xfId="54"/>
    <cellStyle name="Neutral" xfId="8" builtinId="28" customBuiltin="1"/>
    <cellStyle name="Neutral 2" xfId="50"/>
    <cellStyle name="Normal" xfId="0" builtinId="0"/>
    <cellStyle name="Normal 2" xfId="43"/>
    <cellStyle name="Normal 3" xfId="42"/>
    <cellStyle name="Note" xfId="15" builtinId="10" customBuiltin="1"/>
    <cellStyle name="Note 2" xfId="57"/>
    <cellStyle name="Output" xfId="10" builtinId="21" customBuiltin="1"/>
    <cellStyle name="Output 2" xfId="52"/>
    <cellStyle name="Title" xfId="1" builtinId="15" customBuiltin="1"/>
    <cellStyle name="Total" xfId="17" builtinId="25" customBuiltin="1"/>
    <cellStyle name="Total 2" xfId="59"/>
    <cellStyle name="Warning Text" xfId="14" builtinId="11" customBuiltin="1"/>
    <cellStyle name="Warning Text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3"/>
  <sheetViews>
    <sheetView showGridLines="0" tabSelected="1" zoomScaleNormal="100" workbookViewId="0">
      <pane xSplit="1" ySplit="3" topLeftCell="B11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9.33203125" defaultRowHeight="12.75" x14ac:dyDescent="0.2"/>
  <cols>
    <col min="1" max="1" width="16.6640625" style="1" customWidth="1"/>
    <col min="2" max="10" width="15" style="1" customWidth="1"/>
    <col min="11" max="11" width="15.83203125" style="1" customWidth="1"/>
    <col min="12" max="14" width="15" style="1" customWidth="1"/>
    <col min="15" max="16384" width="9.33203125" style="1"/>
  </cols>
  <sheetData>
    <row r="1" spans="1:14" ht="12.75" customHeight="1" x14ac:dyDescent="0.2">
      <c r="A1" s="21" t="s">
        <v>15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7.25" customHeight="1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85.5" x14ac:dyDescent="0.2">
      <c r="A3" s="5" t="s">
        <v>13</v>
      </c>
      <c r="B3" s="6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12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9</v>
      </c>
      <c r="M3" s="7" t="s">
        <v>10</v>
      </c>
      <c r="N3" s="8" t="s">
        <v>11</v>
      </c>
    </row>
    <row r="4" spans="1:14" ht="15" x14ac:dyDescent="0.2">
      <c r="A4" s="9">
        <v>2002</v>
      </c>
      <c r="B4" s="10">
        <f>SUM(C4:N4)</f>
        <v>99.999999999999986</v>
      </c>
      <c r="C4" s="11">
        <f>546/10</f>
        <v>54.6</v>
      </c>
      <c r="D4" s="11">
        <f>55/10</f>
        <v>5.5</v>
      </c>
      <c r="E4" s="11">
        <f>80/10</f>
        <v>8</v>
      </c>
      <c r="F4" s="11">
        <f>77/10</f>
        <v>7.7</v>
      </c>
      <c r="G4" s="11">
        <f>76/10</f>
        <v>7.6</v>
      </c>
      <c r="H4" s="11">
        <f>22/10</f>
        <v>2.2000000000000002</v>
      </c>
      <c r="I4" s="11">
        <f>78/10</f>
        <v>7.8</v>
      </c>
      <c r="J4" s="11">
        <f>16/10</f>
        <v>1.6</v>
      </c>
      <c r="K4" s="11">
        <f>21/10</f>
        <v>2.1</v>
      </c>
      <c r="L4" s="11">
        <f>2/10</f>
        <v>0.2</v>
      </c>
      <c r="M4" s="11">
        <f>10/10</f>
        <v>1</v>
      </c>
      <c r="N4" s="12">
        <f>17/10</f>
        <v>1.7</v>
      </c>
    </row>
    <row r="5" spans="1:14" ht="15" x14ac:dyDescent="0.2">
      <c r="A5" s="13">
        <v>2003</v>
      </c>
      <c r="B5" s="10">
        <f t="shared" ref="B5:B12" si="0">SUM(C5:N5)</f>
        <v>99.999999999999986</v>
      </c>
      <c r="C5" s="14">
        <f>546/10</f>
        <v>54.6</v>
      </c>
      <c r="D5" s="14">
        <f>55/10</f>
        <v>5.5</v>
      </c>
      <c r="E5" s="14">
        <f>80/10</f>
        <v>8</v>
      </c>
      <c r="F5" s="14">
        <f>77/10</f>
        <v>7.7</v>
      </c>
      <c r="G5" s="14">
        <f>76/10</f>
        <v>7.6</v>
      </c>
      <c r="H5" s="14">
        <f>22/10</f>
        <v>2.2000000000000002</v>
      </c>
      <c r="I5" s="14">
        <f>78/10</f>
        <v>7.8</v>
      </c>
      <c r="J5" s="14">
        <f>16/10</f>
        <v>1.6</v>
      </c>
      <c r="K5" s="14">
        <f>21/10</f>
        <v>2.1</v>
      </c>
      <c r="L5" s="14">
        <f>2/10</f>
        <v>0.2</v>
      </c>
      <c r="M5" s="14">
        <f>10/10</f>
        <v>1</v>
      </c>
      <c r="N5" s="15">
        <f>17/10</f>
        <v>1.7</v>
      </c>
    </row>
    <row r="6" spans="1:14" ht="15" x14ac:dyDescent="0.2">
      <c r="A6" s="13">
        <v>2004</v>
      </c>
      <c r="B6" s="10">
        <f t="shared" si="0"/>
        <v>100</v>
      </c>
      <c r="C6" s="14">
        <f>514/10</f>
        <v>51.4</v>
      </c>
      <c r="D6" s="14">
        <f>60/10</f>
        <v>6</v>
      </c>
      <c r="E6" s="14">
        <f>77/10</f>
        <v>7.7</v>
      </c>
      <c r="F6" s="14">
        <f>89/10</f>
        <v>8.9</v>
      </c>
      <c r="G6" s="14">
        <f>79/10</f>
        <v>7.9</v>
      </c>
      <c r="H6" s="14">
        <f>21/10</f>
        <v>2.1</v>
      </c>
      <c r="I6" s="14">
        <f>84/10</f>
        <v>8.4</v>
      </c>
      <c r="J6" s="14">
        <f>18/10</f>
        <v>1.8</v>
      </c>
      <c r="K6" s="14">
        <f>17/10</f>
        <v>1.7</v>
      </c>
      <c r="L6" s="14">
        <f>5/10</f>
        <v>0.5</v>
      </c>
      <c r="M6" s="14">
        <f>10/10</f>
        <v>1</v>
      </c>
      <c r="N6" s="15">
        <f>26/10</f>
        <v>2.6</v>
      </c>
    </row>
    <row r="7" spans="1:14" ht="15" x14ac:dyDescent="0.2">
      <c r="A7" s="13">
        <v>2005</v>
      </c>
      <c r="B7" s="10">
        <f t="shared" si="0"/>
        <v>100</v>
      </c>
      <c r="C7" s="14">
        <f>514/10</f>
        <v>51.4</v>
      </c>
      <c r="D7" s="14">
        <f>60/10</f>
        <v>6</v>
      </c>
      <c r="E7" s="14">
        <f>77/10</f>
        <v>7.7</v>
      </c>
      <c r="F7" s="14">
        <f>89/10</f>
        <v>8.9</v>
      </c>
      <c r="G7" s="14">
        <f>79/10</f>
        <v>7.9</v>
      </c>
      <c r="H7" s="14">
        <f>21/10</f>
        <v>2.1</v>
      </c>
      <c r="I7" s="14">
        <f>84/10</f>
        <v>8.4</v>
      </c>
      <c r="J7" s="14">
        <f>18/10</f>
        <v>1.8</v>
      </c>
      <c r="K7" s="14">
        <f>17/10</f>
        <v>1.7</v>
      </c>
      <c r="L7" s="14">
        <f>5/10</f>
        <v>0.5</v>
      </c>
      <c r="M7" s="14">
        <f>10/10</f>
        <v>1</v>
      </c>
      <c r="N7" s="15">
        <f>26/10</f>
        <v>2.6</v>
      </c>
    </row>
    <row r="8" spans="1:14" ht="15" x14ac:dyDescent="0.2">
      <c r="A8" s="13">
        <v>2006</v>
      </c>
      <c r="B8" s="10">
        <f t="shared" si="0"/>
        <v>100.00000000000001</v>
      </c>
      <c r="C8" s="14">
        <f>522/10</f>
        <v>52.2</v>
      </c>
      <c r="D8" s="14">
        <f>50/10</f>
        <v>5</v>
      </c>
      <c r="E8" s="14">
        <f>78/10</f>
        <v>7.8</v>
      </c>
      <c r="F8" s="14">
        <f>92/10</f>
        <v>9.1999999999999993</v>
      </c>
      <c r="G8" s="14">
        <f>59/10</f>
        <v>5.9</v>
      </c>
      <c r="H8" s="14">
        <f>28/10</f>
        <v>2.8</v>
      </c>
      <c r="I8" s="14">
        <f>71/10</f>
        <v>7.1</v>
      </c>
      <c r="J8" s="14">
        <f>23/10</f>
        <v>2.2999999999999998</v>
      </c>
      <c r="K8" s="14">
        <f>20/10</f>
        <v>2</v>
      </c>
      <c r="L8" s="14">
        <f>9/10</f>
        <v>0.9</v>
      </c>
      <c r="M8" s="14">
        <f>19/10</f>
        <v>1.9</v>
      </c>
      <c r="N8" s="15">
        <f>29/10</f>
        <v>2.9</v>
      </c>
    </row>
    <row r="9" spans="1:14" ht="15" x14ac:dyDescent="0.2">
      <c r="A9" s="13">
        <v>2007</v>
      </c>
      <c r="B9" s="10">
        <f t="shared" si="0"/>
        <v>100</v>
      </c>
      <c r="C9" s="14">
        <f>475/10</f>
        <v>47.5</v>
      </c>
      <c r="D9" s="14">
        <f>53/10</f>
        <v>5.3</v>
      </c>
      <c r="E9" s="14">
        <f>83/10</f>
        <v>8.3000000000000007</v>
      </c>
      <c r="F9" s="14">
        <f>104/10</f>
        <v>10.4</v>
      </c>
      <c r="G9" s="14">
        <f>60/10</f>
        <v>6</v>
      </c>
      <c r="H9" s="14">
        <f>29/10</f>
        <v>2.9</v>
      </c>
      <c r="I9" s="14">
        <f>81/10</f>
        <v>8.1</v>
      </c>
      <c r="J9" s="14">
        <f>28/10</f>
        <v>2.8</v>
      </c>
      <c r="K9" s="14">
        <f>22/10</f>
        <v>2.2000000000000002</v>
      </c>
      <c r="L9" s="14">
        <f>10/10</f>
        <v>1</v>
      </c>
      <c r="M9" s="14">
        <f>20/10</f>
        <v>2</v>
      </c>
      <c r="N9" s="15">
        <f>35/10</f>
        <v>3.5</v>
      </c>
    </row>
    <row r="10" spans="1:14" ht="15" x14ac:dyDescent="0.2">
      <c r="A10" s="13">
        <v>2008</v>
      </c>
      <c r="B10" s="16">
        <f>SUM(C10:N10)</f>
        <v>100</v>
      </c>
      <c r="C10" s="14">
        <f>475/10</f>
        <v>47.5</v>
      </c>
      <c r="D10" s="14">
        <f>53/10</f>
        <v>5.3</v>
      </c>
      <c r="E10" s="14">
        <f>83/10</f>
        <v>8.3000000000000007</v>
      </c>
      <c r="F10" s="14">
        <f>104/10</f>
        <v>10.4</v>
      </c>
      <c r="G10" s="14">
        <f>60/10</f>
        <v>6</v>
      </c>
      <c r="H10" s="14">
        <f>29/10</f>
        <v>2.9</v>
      </c>
      <c r="I10" s="14">
        <f>81/10</f>
        <v>8.1</v>
      </c>
      <c r="J10" s="14">
        <f>28/10</f>
        <v>2.8</v>
      </c>
      <c r="K10" s="14">
        <f>22/10</f>
        <v>2.2000000000000002</v>
      </c>
      <c r="L10" s="14">
        <f>10/10</f>
        <v>1</v>
      </c>
      <c r="M10" s="14">
        <f>20/10</f>
        <v>2</v>
      </c>
      <c r="N10" s="15">
        <f>35/10</f>
        <v>3.5</v>
      </c>
    </row>
    <row r="11" spans="1:14" s="2" customFormat="1" ht="15" x14ac:dyDescent="0.2">
      <c r="A11" s="13">
        <v>2009</v>
      </c>
      <c r="B11" s="16">
        <f>SUM(C11:N11)</f>
        <v>100.10000000000001</v>
      </c>
      <c r="C11" s="14">
        <f>460/10</f>
        <v>46</v>
      </c>
      <c r="D11" s="14">
        <f>55/10</f>
        <v>5.5</v>
      </c>
      <c r="E11" s="14">
        <f>80/10</f>
        <v>8</v>
      </c>
      <c r="F11" s="14">
        <f>107/10</f>
        <v>10.7</v>
      </c>
      <c r="G11" s="14">
        <f>63/10</f>
        <v>6.3</v>
      </c>
      <c r="H11" s="14">
        <f>30/10</f>
        <v>3</v>
      </c>
      <c r="I11" s="14">
        <f>87/10</f>
        <v>8.6999999999999993</v>
      </c>
      <c r="J11" s="14">
        <f>30/10</f>
        <v>3</v>
      </c>
      <c r="K11" s="14">
        <f>19/10</f>
        <v>1.9</v>
      </c>
      <c r="L11" s="14">
        <f>10/10</f>
        <v>1</v>
      </c>
      <c r="M11" s="14">
        <f>22/10</f>
        <v>2.2000000000000002</v>
      </c>
      <c r="N11" s="15">
        <f>38/10</f>
        <v>3.8</v>
      </c>
    </row>
    <row r="12" spans="1:14" ht="15" x14ac:dyDescent="0.2">
      <c r="A12" s="13">
        <v>2010</v>
      </c>
      <c r="B12" s="10">
        <f t="shared" si="0"/>
        <v>99.999999999999986</v>
      </c>
      <c r="C12" s="14">
        <f>427/10</f>
        <v>42.7</v>
      </c>
      <c r="D12" s="14">
        <f>80/10</f>
        <v>8</v>
      </c>
      <c r="E12" s="14">
        <f>116.5/10</f>
        <v>11.65</v>
      </c>
      <c r="F12" s="14">
        <f>104.5/10</f>
        <v>10.45</v>
      </c>
      <c r="G12" s="14">
        <f>46/10</f>
        <v>4.5999999999999996</v>
      </c>
      <c r="H12" s="14">
        <f>29/10</f>
        <v>2.9</v>
      </c>
      <c r="I12" s="14">
        <f>81/10</f>
        <v>8.1</v>
      </c>
      <c r="J12" s="14">
        <f>24/10</f>
        <v>2.4</v>
      </c>
      <c r="K12" s="14">
        <f>17/10</f>
        <v>1.7</v>
      </c>
      <c r="L12" s="14">
        <f>16/10</f>
        <v>1.6</v>
      </c>
      <c r="M12" s="14">
        <f>23/10</f>
        <v>2.2999999999999998</v>
      </c>
      <c r="N12" s="15">
        <f>36/10</f>
        <v>3.6</v>
      </c>
    </row>
    <row r="13" spans="1:14" ht="15" x14ac:dyDescent="0.2">
      <c r="A13" s="27">
        <v>2011</v>
      </c>
      <c r="B13" s="29">
        <f t="shared" ref="B13" si="1">SUM(C13:N13)</f>
        <v>99.999999999999986</v>
      </c>
      <c r="C13" s="14">
        <f>427/10</f>
        <v>42.7</v>
      </c>
      <c r="D13" s="14">
        <f>80/10</f>
        <v>8</v>
      </c>
      <c r="E13" s="14">
        <f>116.5/10</f>
        <v>11.65</v>
      </c>
      <c r="F13" s="14">
        <f>104.5/10</f>
        <v>10.45</v>
      </c>
      <c r="G13" s="14">
        <f>46/10</f>
        <v>4.5999999999999996</v>
      </c>
      <c r="H13" s="14">
        <f>29/10</f>
        <v>2.9</v>
      </c>
      <c r="I13" s="14">
        <f>81/10</f>
        <v>8.1</v>
      </c>
      <c r="J13" s="14">
        <f>24/10</f>
        <v>2.4</v>
      </c>
      <c r="K13" s="14">
        <f>17/10</f>
        <v>1.7</v>
      </c>
      <c r="L13" s="14">
        <f>16/10</f>
        <v>1.6</v>
      </c>
      <c r="M13" s="14">
        <f>23/10</f>
        <v>2.2999999999999998</v>
      </c>
      <c r="N13" s="15">
        <f>36/10</f>
        <v>3.6</v>
      </c>
    </row>
    <row r="14" spans="1:14" ht="15" x14ac:dyDescent="0.2">
      <c r="A14" s="27">
        <v>2012</v>
      </c>
      <c r="B14" s="30">
        <f t="shared" ref="B14:B19" si="2">SUM(C14:N14)</f>
        <v>99.999999999999986</v>
      </c>
      <c r="C14" s="14">
        <f>378.1/10</f>
        <v>37.81</v>
      </c>
      <c r="D14" s="14">
        <f>51.7/10</f>
        <v>5.17</v>
      </c>
      <c r="E14" s="14">
        <f>71.9/10</f>
        <v>7.19</v>
      </c>
      <c r="F14" s="14">
        <f>71.1/10</f>
        <v>7.1099999999999994</v>
      </c>
      <c r="G14" s="14">
        <f>99.9/10</f>
        <v>9.99</v>
      </c>
      <c r="H14" s="14">
        <f>32.5/10</f>
        <v>3.25</v>
      </c>
      <c r="I14" s="14">
        <f>133.7/10</f>
        <v>13.37</v>
      </c>
      <c r="J14" s="14">
        <f>34.2/10</f>
        <v>3.4200000000000004</v>
      </c>
      <c r="K14" s="14">
        <f>44.6/10</f>
        <v>4.46</v>
      </c>
      <c r="L14" s="14">
        <f>11.3/10</f>
        <v>1.1300000000000001</v>
      </c>
      <c r="M14" s="14">
        <f>41.3/10</f>
        <v>4.13</v>
      </c>
      <c r="N14" s="15">
        <f>29.7/10</f>
        <v>2.9699999999999998</v>
      </c>
    </row>
    <row r="15" spans="1:14" ht="15" x14ac:dyDescent="0.2">
      <c r="A15" s="23">
        <v>2013</v>
      </c>
      <c r="B15" s="24">
        <f t="shared" si="2"/>
        <v>99.999999999999986</v>
      </c>
      <c r="C15" s="14">
        <f>378.1/10</f>
        <v>37.81</v>
      </c>
      <c r="D15" s="14">
        <f>51.7/10</f>
        <v>5.17</v>
      </c>
      <c r="E15" s="14">
        <f>71.9/10</f>
        <v>7.19</v>
      </c>
      <c r="F15" s="14">
        <f>71.1/10</f>
        <v>7.1099999999999994</v>
      </c>
      <c r="G15" s="14">
        <f>99.9/10</f>
        <v>9.99</v>
      </c>
      <c r="H15" s="14">
        <f>32.5/10</f>
        <v>3.25</v>
      </c>
      <c r="I15" s="14">
        <f>133.7/10</f>
        <v>13.37</v>
      </c>
      <c r="J15" s="14">
        <f>34.2/10</f>
        <v>3.4200000000000004</v>
      </c>
      <c r="K15" s="14">
        <f>44.6/10</f>
        <v>4.46</v>
      </c>
      <c r="L15" s="14">
        <f>11.3/10</f>
        <v>1.1300000000000001</v>
      </c>
      <c r="M15" s="14">
        <f>41.3/10</f>
        <v>4.13</v>
      </c>
      <c r="N15" s="15">
        <f>29.7/10</f>
        <v>2.9699999999999998</v>
      </c>
    </row>
    <row r="16" spans="1:14" ht="15" x14ac:dyDescent="0.2">
      <c r="A16" s="23">
        <v>2014</v>
      </c>
      <c r="B16" s="24">
        <f t="shared" si="2"/>
        <v>100</v>
      </c>
      <c r="C16" s="17">
        <f>381.5/10</f>
        <v>38.15</v>
      </c>
      <c r="D16" s="17">
        <f>53.6/10</f>
        <v>5.36</v>
      </c>
      <c r="E16" s="17">
        <f>62.6/10</f>
        <v>6.26</v>
      </c>
      <c r="F16" s="17">
        <f>75.8/10</f>
        <v>7.58</v>
      </c>
      <c r="G16" s="17">
        <f>99.8/10</f>
        <v>9.98</v>
      </c>
      <c r="H16" s="17">
        <f>33/10</f>
        <v>3.3</v>
      </c>
      <c r="I16" s="17">
        <f>135.4/10</f>
        <v>13.540000000000001</v>
      </c>
      <c r="J16" s="17">
        <f>32.7/10</f>
        <v>3.2700000000000005</v>
      </c>
      <c r="K16" s="17">
        <f>44.7/10</f>
        <v>4.4700000000000006</v>
      </c>
      <c r="L16" s="14">
        <f>11.3/10</f>
        <v>1.1300000000000001</v>
      </c>
      <c r="M16" s="17">
        <f>39/10</f>
        <v>3.9</v>
      </c>
      <c r="N16" s="18">
        <f>30.6/10</f>
        <v>3.06</v>
      </c>
    </row>
    <row r="17" spans="1:14" ht="15" x14ac:dyDescent="0.2">
      <c r="A17" s="23">
        <v>2015</v>
      </c>
      <c r="B17" s="24">
        <f t="shared" si="2"/>
        <v>100.1</v>
      </c>
      <c r="C17" s="25">
        <v>40.9</v>
      </c>
      <c r="D17" s="25">
        <v>5.2</v>
      </c>
      <c r="E17" s="25">
        <v>4.5</v>
      </c>
      <c r="F17" s="25">
        <v>8.9</v>
      </c>
      <c r="G17" s="25">
        <v>8.5</v>
      </c>
      <c r="H17" s="17">
        <v>2.8</v>
      </c>
      <c r="I17" s="25">
        <v>13.1</v>
      </c>
      <c r="J17" s="25">
        <v>3.2</v>
      </c>
      <c r="K17" s="25">
        <v>4.5</v>
      </c>
      <c r="L17" s="25">
        <v>1.3</v>
      </c>
      <c r="M17" s="17">
        <v>3.4</v>
      </c>
      <c r="N17" s="26">
        <v>3.8</v>
      </c>
    </row>
    <row r="18" spans="1:14" ht="15" x14ac:dyDescent="0.2">
      <c r="A18" s="23">
        <v>2016</v>
      </c>
      <c r="B18" s="24">
        <f t="shared" si="2"/>
        <v>100</v>
      </c>
      <c r="C18" s="25">
        <v>39.200000000000003</v>
      </c>
      <c r="D18" s="25">
        <v>5.2</v>
      </c>
      <c r="E18" s="25">
        <v>4.5</v>
      </c>
      <c r="F18" s="25">
        <v>7.9</v>
      </c>
      <c r="G18" s="25">
        <v>8.6999999999999993</v>
      </c>
      <c r="H18" s="17">
        <v>3.4</v>
      </c>
      <c r="I18" s="25">
        <v>13.1</v>
      </c>
      <c r="J18" s="25">
        <v>3.8</v>
      </c>
      <c r="K18" s="25">
        <v>4.5999999999999996</v>
      </c>
      <c r="L18" s="25">
        <v>1.2</v>
      </c>
      <c r="M18" s="17">
        <v>3.5</v>
      </c>
      <c r="N18" s="26">
        <v>4.9000000000000004</v>
      </c>
    </row>
    <row r="19" spans="1:14" ht="15" x14ac:dyDescent="0.2">
      <c r="A19" s="23">
        <v>2017</v>
      </c>
      <c r="B19" s="24">
        <f t="shared" si="2"/>
        <v>100.00000000000001</v>
      </c>
      <c r="C19" s="25">
        <v>37.6</v>
      </c>
      <c r="D19" s="25">
        <v>5.4</v>
      </c>
      <c r="E19" s="25">
        <v>4.4000000000000004</v>
      </c>
      <c r="F19" s="25">
        <v>7.6</v>
      </c>
      <c r="G19" s="25">
        <v>8.9</v>
      </c>
      <c r="H19" s="17">
        <v>3.1</v>
      </c>
      <c r="I19" s="25">
        <v>14.4</v>
      </c>
      <c r="J19" s="17">
        <v>4</v>
      </c>
      <c r="K19" s="17">
        <v>5</v>
      </c>
      <c r="L19" s="25">
        <v>1.2</v>
      </c>
      <c r="M19" s="17">
        <v>3.2</v>
      </c>
      <c r="N19" s="26">
        <v>5.2</v>
      </c>
    </row>
    <row r="20" spans="1:14" ht="15" x14ac:dyDescent="0.2">
      <c r="A20" s="23">
        <v>2018</v>
      </c>
      <c r="B20" s="24">
        <f>SUM(C20:N20)</f>
        <v>100</v>
      </c>
      <c r="C20" s="25">
        <v>39.799999999999997</v>
      </c>
      <c r="D20" s="25">
        <v>5.7</v>
      </c>
      <c r="E20" s="25">
        <v>3.9</v>
      </c>
      <c r="F20" s="25">
        <v>7.3</v>
      </c>
      <c r="G20" s="25">
        <v>8.3000000000000007</v>
      </c>
      <c r="H20" s="17">
        <v>2.7</v>
      </c>
      <c r="I20" s="25">
        <v>15.1</v>
      </c>
      <c r="J20" s="17">
        <v>3.7</v>
      </c>
      <c r="K20" s="17">
        <v>4.7</v>
      </c>
      <c r="L20" s="17">
        <v>1</v>
      </c>
      <c r="M20" s="17">
        <v>2.8</v>
      </c>
      <c r="N20" s="18">
        <v>5</v>
      </c>
    </row>
    <row r="21" spans="1:14" ht="15.75" thickBot="1" x14ac:dyDescent="0.25">
      <c r="A21" s="28">
        <v>2019</v>
      </c>
      <c r="B21" s="19">
        <f>SUM(C21:N21)</f>
        <v>99.97</v>
      </c>
      <c r="C21" s="20">
        <v>39.99</v>
      </c>
      <c r="D21" s="20">
        <v>5.62</v>
      </c>
      <c r="E21" s="20">
        <v>3.8</v>
      </c>
      <c r="F21" s="20">
        <v>7.71</v>
      </c>
      <c r="G21" s="20">
        <v>7.86</v>
      </c>
      <c r="H21" s="20">
        <v>2.48</v>
      </c>
      <c r="I21" s="20">
        <v>15.44</v>
      </c>
      <c r="J21" s="20">
        <v>3.69</v>
      </c>
      <c r="K21" s="20">
        <v>4.38</v>
      </c>
      <c r="L21" s="20">
        <v>1.02</v>
      </c>
      <c r="M21" s="20">
        <v>3.12</v>
      </c>
      <c r="N21" s="31">
        <v>4.8600000000000003</v>
      </c>
    </row>
    <row r="23" spans="1:14" ht="15" x14ac:dyDescent="0.2">
      <c r="A23" s="22" t="s">
        <v>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Mentor GECI</dc:creator>
  <cp:lastModifiedBy>Kaltrina</cp:lastModifiedBy>
  <cp:lastPrinted>2013-01-16T10:20:47Z</cp:lastPrinted>
  <dcterms:created xsi:type="dcterms:W3CDTF">2011-12-16T12:48:49Z</dcterms:created>
  <dcterms:modified xsi:type="dcterms:W3CDTF">2020-10-08T17:53:50Z</dcterms:modified>
</cp:coreProperties>
</file>